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390" yWindow="1590" windowWidth="14805" windowHeight="8010"/>
  </bookViews>
  <sheets>
    <sheet name="108普汽車科" sheetId="1" r:id="rId1"/>
  </sheets>
  <calcPr calcId="145621"/>
</workbook>
</file>

<file path=xl/calcChain.xml><?xml version="1.0" encoding="utf-8"?>
<calcChain xmlns="http://schemas.openxmlformats.org/spreadsheetml/2006/main">
  <c r="E19" i="1" l="1"/>
  <c r="E18" i="1"/>
  <c r="I51" i="1" l="1"/>
  <c r="F51" i="1"/>
  <c r="P47" i="1"/>
  <c r="N47" i="1"/>
  <c r="L47" i="1"/>
  <c r="I47" i="1"/>
  <c r="F47" i="1"/>
  <c r="R42" i="1"/>
  <c r="P42" i="1"/>
  <c r="N42" i="1"/>
  <c r="L42" i="1"/>
  <c r="I42" i="1"/>
  <c r="F42" i="1"/>
  <c r="P36" i="1"/>
  <c r="L36" i="1"/>
  <c r="I36" i="1"/>
  <c r="F36" i="1"/>
  <c r="O36" i="1" l="1"/>
  <c r="E21" i="1" l="1"/>
  <c r="E17" i="1"/>
  <c r="E15" i="1"/>
  <c r="E13" i="1"/>
  <c r="E4" i="1"/>
  <c r="AA1" i="1" l="1"/>
  <c r="T42" i="1" s="1"/>
  <c r="AA13" i="1" l="1"/>
  <c r="Q2" i="1" l="1"/>
  <c r="AA15" i="1"/>
  <c r="AA24" i="1"/>
  <c r="AA21" i="1"/>
  <c r="AA19" i="1"/>
  <c r="AA18" i="1"/>
  <c r="AA17" i="1"/>
  <c r="AA4" i="1"/>
  <c r="D4" i="1"/>
  <c r="D24" i="1"/>
  <c r="D21" i="1"/>
  <c r="D19" i="1"/>
  <c r="D15" i="1"/>
  <c r="D13" i="1"/>
  <c r="L51" i="1" l="1"/>
  <c r="N51" i="1" s="1"/>
  <c r="P51" i="1" s="1"/>
  <c r="R47" i="1"/>
  <c r="T47" i="1" s="1"/>
  <c r="U47" i="1" s="1"/>
  <c r="E24" i="1"/>
  <c r="Z28" i="1"/>
  <c r="X55" i="1" s="1"/>
  <c r="V28" i="1"/>
  <c r="T55" i="1" s="1"/>
  <c r="R28" i="1"/>
  <c r="P55" i="1" s="1"/>
  <c r="N28" i="1"/>
  <c r="L55" i="1" s="1"/>
  <c r="K28" i="1"/>
  <c r="I55" i="1" s="1"/>
  <c r="H28" i="1"/>
  <c r="F55" i="1" s="1"/>
  <c r="D18" i="1"/>
  <c r="D17" i="1"/>
  <c r="Y2" i="1"/>
  <c r="U2" i="1"/>
  <c r="M2" i="1"/>
  <c r="J2" i="1"/>
  <c r="G2" i="1"/>
  <c r="AA55" i="1" l="1"/>
  <c r="AC55" i="1" s="1"/>
  <c r="AA2" i="1"/>
</calcChain>
</file>

<file path=xl/sharedStrings.xml><?xml version="1.0" encoding="utf-8"?>
<sst xmlns="http://schemas.openxmlformats.org/spreadsheetml/2006/main" count="204" uniqueCount="120">
  <si>
    <t>一上</t>
    <phoneticPr fontId="1" type="noConversion"/>
  </si>
  <si>
    <t>一下</t>
    <phoneticPr fontId="1" type="noConversion"/>
  </si>
  <si>
    <t>二上</t>
    <phoneticPr fontId="1" type="noConversion"/>
  </si>
  <si>
    <t>二下</t>
    <phoneticPr fontId="1" type="noConversion"/>
  </si>
  <si>
    <t>三上</t>
    <phoneticPr fontId="1" type="noConversion"/>
  </si>
  <si>
    <t>三下</t>
    <phoneticPr fontId="1" type="noConversion"/>
  </si>
  <si>
    <t>國語文</t>
    <phoneticPr fontId="1" type="noConversion"/>
  </si>
  <si>
    <t>英語文</t>
    <phoneticPr fontId="1" type="noConversion"/>
  </si>
  <si>
    <t>數學</t>
    <phoneticPr fontId="1" type="noConversion"/>
  </si>
  <si>
    <t>歷史</t>
    <phoneticPr fontId="1" type="noConversion"/>
  </si>
  <si>
    <t>地理</t>
    <phoneticPr fontId="1" type="noConversion"/>
  </si>
  <si>
    <t>公民與社會</t>
    <phoneticPr fontId="1" type="noConversion"/>
  </si>
  <si>
    <t>物理</t>
    <phoneticPr fontId="1" type="noConversion"/>
  </si>
  <si>
    <t>化學</t>
    <phoneticPr fontId="1" type="noConversion"/>
  </si>
  <si>
    <t>音樂</t>
    <phoneticPr fontId="1" type="noConversion"/>
  </si>
  <si>
    <t>美術</t>
    <phoneticPr fontId="1" type="noConversion"/>
  </si>
  <si>
    <t>生涯規劃</t>
    <phoneticPr fontId="1" type="noConversion"/>
  </si>
  <si>
    <t>資訊科技</t>
    <phoneticPr fontId="1" type="noConversion"/>
  </si>
  <si>
    <t>健康與護理</t>
    <phoneticPr fontId="1" type="noConversion"/>
  </si>
  <si>
    <t>體育</t>
    <phoneticPr fontId="1" type="noConversion"/>
  </si>
  <si>
    <t>課目</t>
    <phoneticPr fontId="1" type="noConversion"/>
  </si>
  <si>
    <t>學分</t>
    <phoneticPr fontId="1" type="noConversion"/>
  </si>
  <si>
    <t>應用力學</t>
    <phoneticPr fontId="1" type="noConversion"/>
  </si>
  <si>
    <t>機件原理</t>
    <phoneticPr fontId="1" type="noConversion"/>
  </si>
  <si>
    <t>引擎原理</t>
    <phoneticPr fontId="1" type="noConversion"/>
  </si>
  <si>
    <t>底盤原理</t>
    <phoneticPr fontId="1" type="noConversion"/>
  </si>
  <si>
    <t>基本電學</t>
    <phoneticPr fontId="1" type="noConversion"/>
  </si>
  <si>
    <t>機械工作法及實習</t>
    <phoneticPr fontId="1" type="noConversion"/>
  </si>
  <si>
    <t>機電製圖實習</t>
    <phoneticPr fontId="1" type="noConversion"/>
  </si>
  <si>
    <t>引擎實習</t>
    <phoneticPr fontId="1" type="noConversion"/>
  </si>
  <si>
    <t>底盤實習</t>
    <phoneticPr fontId="1" type="noConversion"/>
  </si>
  <si>
    <t>電工電子實習</t>
    <phoneticPr fontId="1" type="noConversion"/>
  </si>
  <si>
    <t>電系實習</t>
    <phoneticPr fontId="1" type="noConversion"/>
  </si>
  <si>
    <t xml:space="preserve">車輛空調檢修實習 </t>
    <phoneticPr fontId="1" type="noConversion"/>
  </si>
  <si>
    <t>車輛底盤檢修實習</t>
    <phoneticPr fontId="1" type="noConversion"/>
  </si>
  <si>
    <t xml:space="preserve">機器腳踏車基礎實習 </t>
    <phoneticPr fontId="1" type="noConversion"/>
  </si>
  <si>
    <t>機器腳踏車檢修實習</t>
  </si>
  <si>
    <t>部定必修105</t>
    <phoneticPr fontId="1" type="noConversion"/>
  </si>
  <si>
    <t>汽車塗裝原理</t>
    <phoneticPr fontId="1" type="noConversion"/>
  </si>
  <si>
    <t xml:space="preserve">板金原理 </t>
    <phoneticPr fontId="1" type="noConversion"/>
  </si>
  <si>
    <t>焊接原理</t>
  </si>
  <si>
    <t xml:space="preserve">汽車塗裝實習 </t>
    <phoneticPr fontId="1" type="noConversion"/>
  </si>
  <si>
    <t>汽車板金實習</t>
  </si>
  <si>
    <t>專題實作</t>
  </si>
  <si>
    <t>校定必修25</t>
    <phoneticPr fontId="1" type="noConversion"/>
  </si>
  <si>
    <t xml:space="preserve">汽車新式裝備原理 </t>
    <phoneticPr fontId="1" type="noConversion"/>
  </si>
  <si>
    <t>汽車專業英文</t>
  </si>
  <si>
    <t>車輛替代新能源概論</t>
  </si>
  <si>
    <t>汽車噴射引擎原理</t>
  </si>
  <si>
    <t>汽車產業行銷概論</t>
  </si>
  <si>
    <t>車體貼膜實習</t>
  </si>
  <si>
    <t>汽車美容實習</t>
  </si>
  <si>
    <t>柴油引擎實習</t>
  </si>
  <si>
    <t>電動機車實習</t>
  </si>
  <si>
    <t>遠端控制實習</t>
  </si>
  <si>
    <t>車輛電路實習</t>
  </si>
  <si>
    <t>2選1</t>
    <phoneticPr fontId="1" type="noConversion"/>
  </si>
  <si>
    <t xml:space="preserve">焊接實習 </t>
    <phoneticPr fontId="1" type="noConversion"/>
  </si>
  <si>
    <t>機器腳踏車綜合實習</t>
  </si>
  <si>
    <t>車輛綜合實習</t>
  </si>
  <si>
    <t>汽油噴射引擎實習</t>
  </si>
  <si>
    <t>金屬創作實習</t>
  </si>
  <si>
    <t>防塗作業實習</t>
  </si>
  <si>
    <t>3選1</t>
    <phoneticPr fontId="1" type="noConversion"/>
  </si>
  <si>
    <t>校定選修30</t>
    <phoneticPr fontId="1" type="noConversion"/>
  </si>
  <si>
    <t>公民與社會</t>
    <phoneticPr fontId="1" type="noConversion"/>
  </si>
  <si>
    <t>實得學分數</t>
    <phoneticPr fontId="1" type="noConversion"/>
  </si>
  <si>
    <t>實得
學分數</t>
    <phoneticPr fontId="1" type="noConversion"/>
  </si>
  <si>
    <t>實得
學分數</t>
    <phoneticPr fontId="1" type="noConversion"/>
  </si>
  <si>
    <t>最低畢
業門檻
↓↓↓</t>
    <phoneticPr fontId="1" type="noConversion"/>
  </si>
  <si>
    <t xml:space="preserve">車身電器系統
綜合檢修實習 </t>
    <phoneticPr fontId="1" type="noConversion"/>
  </si>
  <si>
    <t>普通班汽車科  108入學 110畢業適用  111.04.12</t>
    <phoneticPr fontId="1" type="noConversion"/>
  </si>
  <si>
    <t>108課綱適用</t>
    <phoneticPr fontId="1" type="noConversion"/>
  </si>
  <si>
    <t>全民國防教育</t>
    <phoneticPr fontId="1" type="noConversion"/>
  </si>
  <si>
    <t>,</t>
    <phoneticPr fontId="1" type="noConversion"/>
  </si>
  <si>
    <t>課綱
學分</t>
    <phoneticPr fontId="1" type="noConversion"/>
  </si>
  <si>
    <t>總計
實得
學分</t>
    <phoneticPr fontId="1" type="noConversion"/>
  </si>
  <si>
    <t>試算
審核</t>
    <phoneticPr fontId="1" type="noConversion"/>
  </si>
  <si>
    <t>畢業審核第二大區</t>
    <phoneticPr fontId="1" type="noConversion"/>
  </si>
  <si>
    <r>
      <t>第一大區審核部分項目未通過者，
但第二大區全部項目(四項)通過，</t>
    </r>
    <r>
      <rPr>
        <sz val="20"/>
        <color rgb="FFFF0000"/>
        <rFont val="標楷體"/>
        <family val="4"/>
        <charset val="136"/>
      </rPr>
      <t>視為畢業生.</t>
    </r>
    <phoneticPr fontId="1" type="noConversion"/>
  </si>
  <si>
    <t>1.部定必修科目均須修習且至少85%及格</t>
    <phoneticPr fontId="1" type="noConversion"/>
  </si>
  <si>
    <t>試算
1.</t>
    <phoneticPr fontId="1" type="noConversion"/>
  </si>
  <si>
    <t>A</t>
    <phoneticPr fontId="1" type="noConversion"/>
  </si>
  <si>
    <t>+</t>
    <phoneticPr fontId="1" type="noConversion"/>
  </si>
  <si>
    <t>B</t>
    <phoneticPr fontId="1" type="noConversion"/>
  </si>
  <si>
    <t>C</t>
    <phoneticPr fontId="1" type="noConversion"/>
  </si>
  <si>
    <t>≥</t>
    <phoneticPr fontId="1" type="noConversion"/>
  </si>
  <si>
    <t>試算審核</t>
    <phoneticPr fontId="1" type="noConversion"/>
  </si>
  <si>
    <t>2.專業及實習科目至少須修習80學分並至少60學分以上,含實習及格學分數至少30學分以上及格。</t>
    <phoneticPr fontId="1" type="noConversion"/>
  </si>
  <si>
    <t>畢業生請協助將檔案存檔，檔名"班級+姓名"，將檔案由導師收齊，提出複查。</t>
    <phoneticPr fontId="1" type="noConversion"/>
  </si>
  <si>
    <t>2_1B+C+E+F+G+H業及實習科目至少須修習80學分</t>
    <phoneticPr fontId="1" type="noConversion"/>
  </si>
  <si>
    <t>試算
2_1</t>
    <phoneticPr fontId="1" type="noConversion"/>
  </si>
  <si>
    <t>E</t>
    <phoneticPr fontId="1" type="noConversion"/>
  </si>
  <si>
    <t>F</t>
    <phoneticPr fontId="1" type="noConversion"/>
  </si>
  <si>
    <t>F</t>
    <phoneticPr fontId="1" type="noConversion"/>
  </si>
  <si>
    <t>G</t>
    <phoneticPr fontId="1" type="noConversion"/>
  </si>
  <si>
    <t>H</t>
    <phoneticPr fontId="1" type="noConversion"/>
  </si>
  <si>
    <t>2_2 B+C+E+F+G+H專業及實習科目至少須修習80學分至少60學分以上</t>
    <phoneticPr fontId="1" type="noConversion"/>
  </si>
  <si>
    <t>試算
2_2</t>
    <phoneticPr fontId="1" type="noConversion"/>
  </si>
  <si>
    <t>試算
審核</t>
    <phoneticPr fontId="1" type="noConversion"/>
  </si>
  <si>
    <t>2_3 C+F+H 實習及格學分數至少45學分以上及格。</t>
    <phoneticPr fontId="1" type="noConversion"/>
  </si>
  <si>
    <t>試算
2_3</t>
    <phoneticPr fontId="1" type="noConversion"/>
  </si>
  <si>
    <t>3.畢業學分數:160學分</t>
    <phoneticPr fontId="1" type="noConversion"/>
  </si>
  <si>
    <t>試算
3</t>
    <phoneticPr fontId="1" type="noConversion"/>
  </si>
  <si>
    <t>一上實得學分數</t>
    <phoneticPr fontId="1" type="noConversion"/>
  </si>
  <si>
    <t>一下實得學分數</t>
    <phoneticPr fontId="1" type="noConversion"/>
  </si>
  <si>
    <t>二上實得學分數</t>
    <phoneticPr fontId="1" type="noConversion"/>
  </si>
  <si>
    <t>二嚇實得學分數</t>
    <phoneticPr fontId="1" type="noConversion"/>
  </si>
  <si>
    <t>三上實得學分數</t>
    <phoneticPr fontId="1" type="noConversion"/>
  </si>
  <si>
    <t>三下得學分數</t>
    <phoneticPr fontId="1" type="noConversion"/>
  </si>
  <si>
    <t>=</t>
    <phoneticPr fontId="1" type="noConversion"/>
  </si>
  <si>
    <t>A一般
61</t>
    <phoneticPr fontId="1" type="noConversion"/>
  </si>
  <si>
    <t>B專業
10</t>
    <phoneticPr fontId="1" type="noConversion"/>
  </si>
  <si>
    <t>C實習
34</t>
    <phoneticPr fontId="1" type="noConversion"/>
  </si>
  <si>
    <t>D一般7</t>
    <phoneticPr fontId="1" type="noConversion"/>
  </si>
  <si>
    <t>E專業6</t>
    <phoneticPr fontId="1" type="noConversion"/>
  </si>
  <si>
    <t>F實習12</t>
    <phoneticPr fontId="1" type="noConversion"/>
  </si>
  <si>
    <t>G專業12</t>
    <phoneticPr fontId="1" type="noConversion"/>
  </si>
  <si>
    <t>H實習18</t>
    <phoneticPr fontId="1" type="noConversion"/>
  </si>
  <si>
    <t>A+B+C:至少105學分及格(部定學分數:123*85%)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</si>
</sst>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theme="1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theme="8" tint="-0.249977111117893"/>
      <name val="標楷體"/>
      <family val="4"/>
      <charset val="136"/>
    </font>
    <font>
      <sz val="12"/>
      <name val="標楷體"/>
      <family val="4"/>
      <charset val="136"/>
    </font>
    <font>
      <sz val="12"/>
      <color theme="9" tint="-0.249977111117893"/>
      <name val="標楷體"/>
      <family val="4"/>
      <charset val="136"/>
    </font>
    <font>
      <b/>
      <sz val="10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12"/>
      <name val="標楷體"/>
      <family val="4"/>
      <charset val="136"/>
    </font>
    <font>
      <sz val="20"/>
      <name val="標楷體"/>
      <family val="4"/>
      <charset val="136"/>
    </font>
    <font>
      <sz val="20"/>
      <color rgb="FFFF0000"/>
      <name val="標楷體"/>
      <family val="4"/>
      <charset val="136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center" vertical="center" wrapText="1"/>
    </xf>
    <xf numFmtId="0" fontId="13" fillId="6" borderId="0" xfId="0" applyFont="1" applyFill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10" borderId="11" xfId="0" applyFont="1" applyFill="1" applyBorder="1" applyAlignment="1">
      <alignment horizontal="center" vertical="center" wrapText="1"/>
    </xf>
    <xf numFmtId="0" fontId="2" fillId="11" borderId="11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textRotation="255"/>
    </xf>
    <xf numFmtId="0" fontId="2" fillId="4" borderId="5" xfId="0" applyFont="1" applyFill="1" applyBorder="1" applyAlignment="1">
      <alignment horizontal="center" vertical="center" textRotation="255"/>
    </xf>
    <xf numFmtId="0" fontId="2" fillId="4" borderId="6" xfId="0" applyFont="1" applyFill="1" applyBorder="1" applyAlignment="1">
      <alignment horizontal="center" vertical="center" textRotation="255"/>
    </xf>
    <xf numFmtId="0" fontId="11" fillId="0" borderId="0" xfId="0" applyFont="1" applyAlignment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textRotation="255"/>
    </xf>
    <xf numFmtId="0" fontId="5" fillId="5" borderId="5" xfId="0" applyFont="1" applyFill="1" applyBorder="1" applyAlignment="1">
      <alignment horizontal="center" vertical="center" textRotation="255"/>
    </xf>
    <xf numFmtId="0" fontId="5" fillId="5" borderId="6" xfId="0" applyFont="1" applyFill="1" applyBorder="1" applyAlignment="1">
      <alignment horizontal="center" vertical="center" textRotation="255"/>
    </xf>
    <xf numFmtId="0" fontId="2" fillId="5" borderId="4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textRotation="255"/>
    </xf>
    <xf numFmtId="0" fontId="2" fillId="3" borderId="5" xfId="0" applyFont="1" applyFill="1" applyBorder="1" applyAlignment="1">
      <alignment horizontal="center" vertical="center" textRotation="255"/>
    </xf>
    <xf numFmtId="0" fontId="2" fillId="3" borderId="6" xfId="0" applyFont="1" applyFill="1" applyBorder="1" applyAlignment="1">
      <alignment horizontal="center" vertical="center" textRotation="255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8" fillId="8" borderId="9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/>
    </xf>
    <xf numFmtId="0" fontId="8" fillId="8" borderId="15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57"/>
  <sheetViews>
    <sheetView tabSelected="1" zoomScale="60" zoomScaleNormal="60" workbookViewId="0">
      <pane ySplit="3" topLeftCell="A4" activePane="bottomLeft" state="frozen"/>
      <selection pane="bottomLeft" activeCell="H24" sqref="H24"/>
    </sheetView>
  </sheetViews>
  <sheetFormatPr defaultRowHeight="16.5" x14ac:dyDescent="0.25"/>
  <cols>
    <col min="1" max="1" width="3" style="1" customWidth="1"/>
    <col min="2" max="2" width="9.375" style="1" customWidth="1"/>
    <col min="3" max="3" width="8.875" style="1" bestFit="1" customWidth="1"/>
    <col min="4" max="4" width="6.625" style="1" bestFit="1" customWidth="1"/>
    <col min="5" max="5" width="9.5" style="19" bestFit="1" customWidth="1"/>
    <col min="6" max="6" width="24" style="1" customWidth="1"/>
    <col min="7" max="7" width="6" style="1" bestFit="1" customWidth="1"/>
    <col min="8" max="8" width="6.625" style="1" customWidth="1"/>
    <col min="9" max="9" width="24" style="1" customWidth="1"/>
    <col min="10" max="10" width="6" style="1" bestFit="1" customWidth="1"/>
    <col min="11" max="11" width="6.625" style="1" customWidth="1"/>
    <col min="12" max="12" width="24" style="1" customWidth="1"/>
    <col min="13" max="13" width="6" style="1" bestFit="1" customWidth="1"/>
    <col min="14" max="14" width="6.625" style="1" customWidth="1"/>
    <col min="15" max="15" width="6" style="1" bestFit="1" customWidth="1"/>
    <col min="16" max="16" width="15.5" style="1" bestFit="1" customWidth="1"/>
    <col min="17" max="17" width="6" style="1" bestFit="1" customWidth="1"/>
    <col min="18" max="18" width="6.625" style="1" customWidth="1"/>
    <col min="19" max="19" width="6" style="1" bestFit="1" customWidth="1"/>
    <col min="20" max="20" width="22.875" style="1" bestFit="1" customWidth="1"/>
    <col min="21" max="21" width="6" style="1" bestFit="1" customWidth="1"/>
    <col min="22" max="22" width="6.625" style="1" customWidth="1"/>
    <col min="23" max="23" width="6" style="1" bestFit="1" customWidth="1"/>
    <col min="24" max="24" width="20.5" style="1" bestFit="1" customWidth="1"/>
    <col min="25" max="25" width="6" style="1" bestFit="1" customWidth="1"/>
    <col min="26" max="26" width="6.625" style="1" customWidth="1"/>
    <col min="27" max="27" width="6.625" style="19" bestFit="1" customWidth="1"/>
    <col min="28" max="16384" width="9" style="1"/>
  </cols>
  <sheetData>
    <row r="1" spans="2:27" ht="46.5" customHeight="1" x14ac:dyDescent="0.25">
      <c r="B1" s="74" t="s">
        <v>71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60" t="s">
        <v>72</v>
      </c>
      <c r="X1" s="60"/>
      <c r="Y1" s="60"/>
      <c r="Z1" s="60"/>
      <c r="AA1" s="45" t="str">
        <f>IF(SUM(G2+J2+M2+Q2+U2+Y2)=SUM(AA4:AA30),"符合","有誤")</f>
        <v>符合</v>
      </c>
    </row>
    <row r="2" spans="2:27" ht="32.25" customHeight="1" x14ac:dyDescent="0.25">
      <c r="B2" s="79"/>
      <c r="C2" s="79"/>
      <c r="F2" s="20" t="s">
        <v>0</v>
      </c>
      <c r="G2" s="20">
        <f>SUM(G4:G27)</f>
        <v>32</v>
      </c>
      <c r="H2" s="20"/>
      <c r="I2" s="20" t="s">
        <v>1</v>
      </c>
      <c r="J2" s="20">
        <f>SUM(J4:J27)</f>
        <v>32</v>
      </c>
      <c r="K2" s="20"/>
      <c r="L2" s="20" t="s">
        <v>2</v>
      </c>
      <c r="M2" s="20">
        <f>SUM(M4:M27)</f>
        <v>31</v>
      </c>
      <c r="N2" s="20"/>
      <c r="O2" s="79" t="s">
        <v>3</v>
      </c>
      <c r="P2" s="79"/>
      <c r="Q2" s="20">
        <f>SUM(Q4:Q27)-3</f>
        <v>31</v>
      </c>
      <c r="R2" s="20"/>
      <c r="S2" s="79" t="s">
        <v>4</v>
      </c>
      <c r="T2" s="79"/>
      <c r="U2" s="20">
        <f>SUM(U4:U27)-6</f>
        <v>30</v>
      </c>
      <c r="V2" s="20"/>
      <c r="W2" s="79" t="s">
        <v>5</v>
      </c>
      <c r="X2" s="79"/>
      <c r="Y2" s="20">
        <f>SUM(Y4:Y27)-6</f>
        <v>30</v>
      </c>
      <c r="Z2" s="20"/>
      <c r="AA2" s="20">
        <f>G2+J2+M2+Q2+U2+Y2</f>
        <v>186</v>
      </c>
    </row>
    <row r="3" spans="2:27" ht="50.25" thickBot="1" x14ac:dyDescent="0.3">
      <c r="B3" s="20"/>
      <c r="C3" s="2" t="s">
        <v>69</v>
      </c>
      <c r="D3" s="3" t="s">
        <v>76</v>
      </c>
      <c r="E3" s="22" t="s">
        <v>77</v>
      </c>
      <c r="F3" s="20" t="s">
        <v>20</v>
      </c>
      <c r="G3" s="20" t="s">
        <v>21</v>
      </c>
      <c r="H3" s="21" t="s">
        <v>67</v>
      </c>
      <c r="I3" s="20" t="s">
        <v>20</v>
      </c>
      <c r="J3" s="20" t="s">
        <v>21</v>
      </c>
      <c r="K3" s="21" t="s">
        <v>68</v>
      </c>
      <c r="L3" s="20" t="s">
        <v>20</v>
      </c>
      <c r="M3" s="20" t="s">
        <v>21</v>
      </c>
      <c r="N3" s="21" t="s">
        <v>68</v>
      </c>
      <c r="O3" s="68" t="s">
        <v>20</v>
      </c>
      <c r="P3" s="68"/>
      <c r="Q3" s="20" t="s">
        <v>21</v>
      </c>
      <c r="R3" s="21" t="s">
        <v>68</v>
      </c>
      <c r="S3" s="68" t="s">
        <v>20</v>
      </c>
      <c r="T3" s="68"/>
      <c r="U3" s="20" t="s">
        <v>21</v>
      </c>
      <c r="V3" s="21" t="s">
        <v>68</v>
      </c>
      <c r="W3" s="68" t="s">
        <v>20</v>
      </c>
      <c r="X3" s="68"/>
      <c r="Y3" s="20" t="s">
        <v>21</v>
      </c>
      <c r="Z3" s="21" t="s">
        <v>68</v>
      </c>
      <c r="AA3" s="24" t="s">
        <v>75</v>
      </c>
    </row>
    <row r="4" spans="2:27" ht="28.5" customHeight="1" x14ac:dyDescent="0.25">
      <c r="B4" s="71" t="s">
        <v>37</v>
      </c>
      <c r="C4" s="101" t="s">
        <v>111</v>
      </c>
      <c r="D4" s="75">
        <f>SUM(H4:H12,K4:K12,N4:N12,R4:R12,V4:V12,Z4:Z12,)</f>
        <v>0</v>
      </c>
      <c r="E4" s="107" t="str">
        <f>IF(D4=0," ",IF(D4&gt;=61,"通過","未通過"))</f>
        <v xml:space="preserve"> </v>
      </c>
      <c r="F4" s="4" t="s">
        <v>6</v>
      </c>
      <c r="G4" s="29">
        <v>3</v>
      </c>
      <c r="H4" s="25"/>
      <c r="I4" s="29" t="s">
        <v>6</v>
      </c>
      <c r="J4" s="29">
        <v>3</v>
      </c>
      <c r="K4" s="25"/>
      <c r="L4" s="29" t="s">
        <v>6</v>
      </c>
      <c r="M4" s="29">
        <v>3</v>
      </c>
      <c r="N4" s="25"/>
      <c r="O4" s="67" t="s">
        <v>6</v>
      </c>
      <c r="P4" s="67"/>
      <c r="Q4" s="29">
        <v>3</v>
      </c>
      <c r="R4" s="25"/>
      <c r="S4" s="67" t="s">
        <v>6</v>
      </c>
      <c r="T4" s="67"/>
      <c r="U4" s="29">
        <v>2</v>
      </c>
      <c r="V4" s="25"/>
      <c r="W4" s="67" t="s">
        <v>6</v>
      </c>
      <c r="X4" s="67"/>
      <c r="Y4" s="29">
        <v>2</v>
      </c>
      <c r="Z4" s="25"/>
      <c r="AA4" s="113">
        <f>SUM(G4:G12,J4:J12,M4:M12,Q4:Q12,U4:U12,Y4:Y12)</f>
        <v>72</v>
      </c>
    </row>
    <row r="5" spans="2:27" ht="28.5" customHeight="1" x14ac:dyDescent="0.25">
      <c r="B5" s="72"/>
      <c r="C5" s="102"/>
      <c r="D5" s="92"/>
      <c r="E5" s="108"/>
      <c r="F5" s="5" t="s">
        <v>7</v>
      </c>
      <c r="G5" s="37">
        <v>2</v>
      </c>
      <c r="H5" s="26"/>
      <c r="I5" s="37" t="s">
        <v>7</v>
      </c>
      <c r="J5" s="37">
        <v>2</v>
      </c>
      <c r="K5" s="26"/>
      <c r="L5" s="37" t="s">
        <v>7</v>
      </c>
      <c r="M5" s="37">
        <v>2</v>
      </c>
      <c r="N5" s="26"/>
      <c r="O5" s="78" t="s">
        <v>7</v>
      </c>
      <c r="P5" s="78"/>
      <c r="Q5" s="37">
        <v>2</v>
      </c>
      <c r="R5" s="26"/>
      <c r="S5" s="78" t="s">
        <v>7</v>
      </c>
      <c r="T5" s="78"/>
      <c r="U5" s="37">
        <v>2</v>
      </c>
      <c r="V5" s="26"/>
      <c r="W5" s="78" t="s">
        <v>7</v>
      </c>
      <c r="X5" s="78"/>
      <c r="Y5" s="37">
        <v>2</v>
      </c>
      <c r="Z5" s="26"/>
      <c r="AA5" s="114"/>
    </row>
    <row r="6" spans="2:27" ht="28.5" customHeight="1" x14ac:dyDescent="0.25">
      <c r="B6" s="72"/>
      <c r="C6" s="102"/>
      <c r="D6" s="92"/>
      <c r="E6" s="108"/>
      <c r="F6" s="5" t="s">
        <v>8</v>
      </c>
      <c r="G6" s="37">
        <v>4</v>
      </c>
      <c r="H6" s="26"/>
      <c r="I6" s="37" t="s">
        <v>8</v>
      </c>
      <c r="J6" s="37">
        <v>4</v>
      </c>
      <c r="K6" s="26"/>
      <c r="L6" s="37" t="s">
        <v>10</v>
      </c>
      <c r="M6" s="37">
        <v>1</v>
      </c>
      <c r="N6" s="26"/>
      <c r="O6" s="78" t="s">
        <v>10</v>
      </c>
      <c r="P6" s="78"/>
      <c r="Q6" s="37">
        <v>1</v>
      </c>
      <c r="R6" s="26"/>
      <c r="S6" s="78" t="s">
        <v>65</v>
      </c>
      <c r="T6" s="78"/>
      <c r="U6" s="37">
        <v>1</v>
      </c>
      <c r="V6" s="26"/>
      <c r="W6" s="78" t="s">
        <v>11</v>
      </c>
      <c r="X6" s="78"/>
      <c r="Y6" s="37">
        <v>1</v>
      </c>
      <c r="Z6" s="26"/>
      <c r="AA6" s="114"/>
    </row>
    <row r="7" spans="2:27" ht="28.5" customHeight="1" x14ac:dyDescent="0.25">
      <c r="B7" s="72"/>
      <c r="C7" s="102"/>
      <c r="D7" s="92"/>
      <c r="E7" s="108"/>
      <c r="F7" s="5" t="s">
        <v>9</v>
      </c>
      <c r="G7" s="37">
        <v>1</v>
      </c>
      <c r="H7" s="26"/>
      <c r="I7" s="37" t="s">
        <v>9</v>
      </c>
      <c r="J7" s="37">
        <v>1</v>
      </c>
      <c r="K7" s="26"/>
      <c r="L7" s="37" t="s">
        <v>13</v>
      </c>
      <c r="M7" s="37">
        <v>1</v>
      </c>
      <c r="N7" s="26"/>
      <c r="O7" s="78" t="s">
        <v>13</v>
      </c>
      <c r="P7" s="78"/>
      <c r="Q7" s="37">
        <v>1</v>
      </c>
      <c r="R7" s="26"/>
      <c r="S7" s="78" t="s">
        <v>16</v>
      </c>
      <c r="T7" s="78"/>
      <c r="U7" s="37">
        <v>1</v>
      </c>
      <c r="V7" s="26"/>
      <c r="W7" s="78" t="s">
        <v>16</v>
      </c>
      <c r="X7" s="78"/>
      <c r="Y7" s="37">
        <v>1</v>
      </c>
      <c r="Z7" s="26"/>
      <c r="AA7" s="114"/>
    </row>
    <row r="8" spans="2:27" ht="28.5" customHeight="1" x14ac:dyDescent="0.25">
      <c r="B8" s="72"/>
      <c r="C8" s="102"/>
      <c r="D8" s="92"/>
      <c r="E8" s="108"/>
      <c r="F8" s="5" t="s">
        <v>12</v>
      </c>
      <c r="G8" s="37">
        <v>2</v>
      </c>
      <c r="H8" s="26"/>
      <c r="I8" s="37" t="s">
        <v>12</v>
      </c>
      <c r="J8" s="37">
        <v>2</v>
      </c>
      <c r="K8" s="26"/>
      <c r="L8" s="37" t="s">
        <v>14</v>
      </c>
      <c r="M8" s="37">
        <v>1</v>
      </c>
      <c r="N8" s="26"/>
      <c r="O8" s="78" t="s">
        <v>14</v>
      </c>
      <c r="P8" s="78"/>
      <c r="Q8" s="37">
        <v>1</v>
      </c>
      <c r="R8" s="26"/>
      <c r="S8" s="78"/>
      <c r="T8" s="78"/>
      <c r="U8" s="37"/>
      <c r="V8" s="26"/>
      <c r="W8" s="78"/>
      <c r="X8" s="78"/>
      <c r="Y8" s="37"/>
      <c r="Z8" s="26"/>
      <c r="AA8" s="114"/>
    </row>
    <row r="9" spans="2:27" ht="28.5" customHeight="1" x14ac:dyDescent="0.25">
      <c r="B9" s="72"/>
      <c r="C9" s="102"/>
      <c r="D9" s="92"/>
      <c r="E9" s="108"/>
      <c r="F9" s="5" t="s">
        <v>18</v>
      </c>
      <c r="G9" s="37">
        <v>1</v>
      </c>
      <c r="H9" s="26"/>
      <c r="I9" s="37" t="s">
        <v>18</v>
      </c>
      <c r="J9" s="37">
        <v>1</v>
      </c>
      <c r="K9" s="26"/>
      <c r="L9" s="37" t="s">
        <v>15</v>
      </c>
      <c r="M9" s="37">
        <v>1</v>
      </c>
      <c r="N9" s="26"/>
      <c r="O9" s="78" t="s">
        <v>15</v>
      </c>
      <c r="P9" s="78"/>
      <c r="Q9" s="37">
        <v>1</v>
      </c>
      <c r="R9" s="26"/>
      <c r="S9" s="78"/>
      <c r="T9" s="78"/>
      <c r="U9" s="37"/>
      <c r="V9" s="26"/>
      <c r="W9" s="78"/>
      <c r="X9" s="78"/>
      <c r="Y9" s="37"/>
      <c r="Z9" s="26"/>
      <c r="AA9" s="114"/>
    </row>
    <row r="10" spans="2:27" ht="28.5" customHeight="1" x14ac:dyDescent="0.25">
      <c r="B10" s="72"/>
      <c r="C10" s="102"/>
      <c r="D10" s="92"/>
      <c r="E10" s="108"/>
      <c r="F10" s="5" t="s">
        <v>17</v>
      </c>
      <c r="G10" s="37">
        <v>2</v>
      </c>
      <c r="H10" s="26"/>
      <c r="I10" s="37"/>
      <c r="J10" s="37"/>
      <c r="K10" s="26"/>
      <c r="L10" s="37"/>
      <c r="M10" s="37"/>
      <c r="N10" s="26"/>
      <c r="O10" s="78"/>
      <c r="P10" s="78"/>
      <c r="Q10" s="37"/>
      <c r="R10" s="26"/>
      <c r="S10" s="78"/>
      <c r="T10" s="78"/>
      <c r="U10" s="37"/>
      <c r="V10" s="26"/>
      <c r="W10" s="78"/>
      <c r="X10" s="78"/>
      <c r="Y10" s="37"/>
      <c r="Z10" s="26"/>
      <c r="AA10" s="114"/>
    </row>
    <row r="11" spans="2:27" s="19" customFormat="1" ht="28.5" customHeight="1" x14ac:dyDescent="0.25">
      <c r="B11" s="72"/>
      <c r="C11" s="102"/>
      <c r="D11" s="92"/>
      <c r="E11" s="108"/>
      <c r="F11" s="5" t="s">
        <v>73</v>
      </c>
      <c r="G11" s="37">
        <v>1</v>
      </c>
      <c r="H11" s="26"/>
      <c r="I11" s="37" t="s">
        <v>73</v>
      </c>
      <c r="J11" s="37">
        <v>1</v>
      </c>
      <c r="K11" s="26"/>
      <c r="L11" s="37"/>
      <c r="M11" s="37"/>
      <c r="N11" s="26"/>
      <c r="O11" s="78"/>
      <c r="P11" s="78"/>
      <c r="Q11" s="37"/>
      <c r="R11" s="26"/>
      <c r="S11" s="78"/>
      <c r="T11" s="78"/>
      <c r="U11" s="37"/>
      <c r="V11" s="26"/>
      <c r="W11" s="78"/>
      <c r="X11" s="78"/>
      <c r="Y11" s="37"/>
      <c r="Z11" s="26"/>
      <c r="AA11" s="114"/>
    </row>
    <row r="12" spans="2:27" ht="28.5" customHeight="1" thickBot="1" x14ac:dyDescent="0.3">
      <c r="B12" s="72"/>
      <c r="C12" s="103"/>
      <c r="D12" s="76"/>
      <c r="E12" s="109"/>
      <c r="F12" s="6" t="s">
        <v>19</v>
      </c>
      <c r="G12" s="30">
        <v>2</v>
      </c>
      <c r="H12" s="27"/>
      <c r="I12" s="30" t="s">
        <v>19</v>
      </c>
      <c r="J12" s="30">
        <v>2</v>
      </c>
      <c r="K12" s="27"/>
      <c r="L12" s="30" t="s">
        <v>19</v>
      </c>
      <c r="M12" s="30">
        <v>2</v>
      </c>
      <c r="N12" s="27"/>
      <c r="O12" s="77" t="s">
        <v>19</v>
      </c>
      <c r="P12" s="77"/>
      <c r="Q12" s="30">
        <v>2</v>
      </c>
      <c r="R12" s="27"/>
      <c r="S12" s="77" t="s">
        <v>19</v>
      </c>
      <c r="T12" s="77"/>
      <c r="U12" s="30">
        <v>2</v>
      </c>
      <c r="V12" s="27"/>
      <c r="W12" s="77" t="s">
        <v>19</v>
      </c>
      <c r="X12" s="77"/>
      <c r="Y12" s="30">
        <v>2</v>
      </c>
      <c r="Z12" s="27"/>
      <c r="AA12" s="115"/>
    </row>
    <row r="13" spans="2:27" ht="28.5" customHeight="1" x14ac:dyDescent="0.25">
      <c r="B13" s="72"/>
      <c r="C13" s="101" t="s">
        <v>112</v>
      </c>
      <c r="D13" s="75">
        <f>SUM(H13:H14,K13:K14,N13:N14,R13:R14,V13:V14,Z13:Z14)</f>
        <v>0</v>
      </c>
      <c r="E13" s="107" t="str">
        <f>IF(D13=0," ",IF(D13&gt;=10,"通過","未通過"))</f>
        <v xml:space="preserve"> </v>
      </c>
      <c r="F13" s="4" t="s">
        <v>24</v>
      </c>
      <c r="G13" s="29">
        <v>3</v>
      </c>
      <c r="H13" s="25"/>
      <c r="I13" s="29" t="s">
        <v>25</v>
      </c>
      <c r="J13" s="29">
        <v>3</v>
      </c>
      <c r="K13" s="25"/>
      <c r="L13" s="29" t="s">
        <v>22</v>
      </c>
      <c r="M13" s="29">
        <v>2</v>
      </c>
      <c r="N13" s="25"/>
      <c r="O13" s="67" t="s">
        <v>23</v>
      </c>
      <c r="P13" s="67"/>
      <c r="Q13" s="29">
        <v>2</v>
      </c>
      <c r="R13" s="25"/>
      <c r="S13" s="67"/>
      <c r="T13" s="67"/>
      <c r="U13" s="29"/>
      <c r="V13" s="25"/>
      <c r="W13" s="67"/>
      <c r="X13" s="67"/>
      <c r="Y13" s="29"/>
      <c r="Z13" s="25"/>
      <c r="AA13" s="113">
        <f>SUM(G13:G14,J13:J14,M13:M14,Q13:Q14,U13:U14,Y13:Y14,)</f>
        <v>12</v>
      </c>
    </row>
    <row r="14" spans="2:27" ht="28.5" customHeight="1" thickBot="1" x14ac:dyDescent="0.3">
      <c r="B14" s="72"/>
      <c r="C14" s="103"/>
      <c r="D14" s="76"/>
      <c r="E14" s="109"/>
      <c r="F14" s="6"/>
      <c r="G14" s="30"/>
      <c r="H14" s="27"/>
      <c r="I14" s="30"/>
      <c r="J14" s="30"/>
      <c r="K14" s="27"/>
      <c r="L14" s="30" t="s">
        <v>26</v>
      </c>
      <c r="M14" s="30">
        <v>2</v>
      </c>
      <c r="N14" s="27"/>
      <c r="O14" s="77"/>
      <c r="P14" s="77"/>
      <c r="Q14" s="30"/>
      <c r="R14" s="27"/>
      <c r="S14" s="77"/>
      <c r="T14" s="77"/>
      <c r="U14" s="30"/>
      <c r="V14" s="27"/>
      <c r="W14" s="77"/>
      <c r="X14" s="77"/>
      <c r="Y14" s="30"/>
      <c r="Z14" s="27"/>
      <c r="AA14" s="115"/>
    </row>
    <row r="15" spans="2:27" ht="42.75" customHeight="1" x14ac:dyDescent="0.25">
      <c r="B15" s="72"/>
      <c r="C15" s="101" t="s">
        <v>113</v>
      </c>
      <c r="D15" s="75">
        <f>SUM(H15:H16,K15:K16,N15:N16,R15:R16,V15:V16,Z15:Z16)</f>
        <v>0</v>
      </c>
      <c r="E15" s="107" t="str">
        <f>IF(D15=0," ",IF(D15&gt;=34,"通過","未通過"))</f>
        <v xml:space="preserve"> </v>
      </c>
      <c r="F15" s="4" t="s">
        <v>27</v>
      </c>
      <c r="G15" s="29">
        <v>4</v>
      </c>
      <c r="H15" s="25"/>
      <c r="I15" s="29" t="s">
        <v>29</v>
      </c>
      <c r="J15" s="29">
        <v>4</v>
      </c>
      <c r="K15" s="25"/>
      <c r="L15" s="29" t="s">
        <v>30</v>
      </c>
      <c r="M15" s="29">
        <v>4</v>
      </c>
      <c r="N15" s="25"/>
      <c r="O15" s="67" t="s">
        <v>28</v>
      </c>
      <c r="P15" s="67"/>
      <c r="Q15" s="29">
        <v>4</v>
      </c>
      <c r="R15" s="25"/>
      <c r="S15" s="67" t="s">
        <v>33</v>
      </c>
      <c r="T15" s="67"/>
      <c r="U15" s="29">
        <v>3</v>
      </c>
      <c r="V15" s="25"/>
      <c r="W15" s="85" t="s">
        <v>70</v>
      </c>
      <c r="X15" s="85"/>
      <c r="Y15" s="29">
        <v>4</v>
      </c>
      <c r="Z15" s="25"/>
      <c r="AA15" s="113">
        <f>SUM(G15:G16,J15:J16,M15:M16,Q15:Q16,U15:U16,Y15:Y16,)</f>
        <v>39</v>
      </c>
    </row>
    <row r="16" spans="2:27" ht="28.5" customHeight="1" thickBot="1" x14ac:dyDescent="0.3">
      <c r="B16" s="73"/>
      <c r="C16" s="103"/>
      <c r="D16" s="76"/>
      <c r="E16" s="109"/>
      <c r="F16" s="6" t="s">
        <v>35</v>
      </c>
      <c r="G16" s="30">
        <v>3</v>
      </c>
      <c r="H16" s="27"/>
      <c r="I16" s="30" t="s">
        <v>36</v>
      </c>
      <c r="J16" s="30">
        <v>3</v>
      </c>
      <c r="K16" s="27"/>
      <c r="L16" s="30" t="s">
        <v>31</v>
      </c>
      <c r="M16" s="30">
        <v>3</v>
      </c>
      <c r="N16" s="27"/>
      <c r="O16" s="77" t="s">
        <v>32</v>
      </c>
      <c r="P16" s="77"/>
      <c r="Q16" s="30">
        <v>3</v>
      </c>
      <c r="R16" s="27"/>
      <c r="S16" s="77" t="s">
        <v>34</v>
      </c>
      <c r="T16" s="77"/>
      <c r="U16" s="30">
        <v>4</v>
      </c>
      <c r="V16" s="27"/>
      <c r="W16" s="77"/>
      <c r="X16" s="77"/>
      <c r="Y16" s="30"/>
      <c r="Z16" s="27"/>
      <c r="AA16" s="115"/>
    </row>
    <row r="17" spans="2:30" ht="28.5" customHeight="1" thickBot="1" x14ac:dyDescent="0.3">
      <c r="B17" s="93" t="s">
        <v>44</v>
      </c>
      <c r="C17" s="7" t="s">
        <v>114</v>
      </c>
      <c r="D17" s="8">
        <f>H17+K17+N17+R17+V17+Z17</f>
        <v>0</v>
      </c>
      <c r="E17" s="23" t="str">
        <f>IF(D17=0," ",IF(D17&gt;=7,"通過","未通過"))</f>
        <v xml:space="preserve"> </v>
      </c>
      <c r="F17" s="9"/>
      <c r="G17" s="31"/>
      <c r="H17" s="28"/>
      <c r="I17" s="31"/>
      <c r="J17" s="31"/>
      <c r="K17" s="28"/>
      <c r="L17" s="31" t="s">
        <v>8</v>
      </c>
      <c r="M17" s="31">
        <v>4</v>
      </c>
      <c r="N17" s="28"/>
      <c r="O17" s="70" t="s">
        <v>8</v>
      </c>
      <c r="P17" s="70"/>
      <c r="Q17" s="31">
        <v>4</v>
      </c>
      <c r="R17" s="28"/>
      <c r="S17" s="70"/>
      <c r="T17" s="70"/>
      <c r="U17" s="31"/>
      <c r="V17" s="28"/>
      <c r="W17" s="70"/>
      <c r="X17" s="70"/>
      <c r="Y17" s="31"/>
      <c r="Z17" s="28"/>
      <c r="AA17" s="44">
        <f>G17+J17+M17+Q17+U17+Y17</f>
        <v>8</v>
      </c>
    </row>
    <row r="18" spans="2:30" ht="28.5" customHeight="1" thickBot="1" x14ac:dyDescent="0.3">
      <c r="B18" s="94"/>
      <c r="C18" s="10" t="s">
        <v>115</v>
      </c>
      <c r="D18" s="8">
        <f>H18+K18+N18+R18+V18+Z18</f>
        <v>0</v>
      </c>
      <c r="E18" s="23" t="str">
        <f>IF(D18=0," ",IF(D18&gt;=6,"通過","未通過"))</f>
        <v xml:space="preserve"> </v>
      </c>
      <c r="F18" s="9"/>
      <c r="G18" s="31"/>
      <c r="H18" s="28"/>
      <c r="I18" s="31"/>
      <c r="J18" s="31"/>
      <c r="K18" s="28"/>
      <c r="L18" s="31" t="s">
        <v>39</v>
      </c>
      <c r="M18" s="31">
        <v>2</v>
      </c>
      <c r="N18" s="28"/>
      <c r="O18" s="70" t="s">
        <v>40</v>
      </c>
      <c r="P18" s="70"/>
      <c r="Q18" s="31">
        <v>2</v>
      </c>
      <c r="R18" s="28"/>
      <c r="S18" s="70" t="s">
        <v>38</v>
      </c>
      <c r="T18" s="70"/>
      <c r="U18" s="31">
        <v>3</v>
      </c>
      <c r="V18" s="28"/>
      <c r="W18" s="70"/>
      <c r="X18" s="70"/>
      <c r="Y18" s="31"/>
      <c r="Z18" s="28"/>
      <c r="AA18" s="44">
        <f>G18+J18+M18+Q18+U18+Y18</f>
        <v>7</v>
      </c>
    </row>
    <row r="19" spans="2:30" ht="28.5" customHeight="1" x14ac:dyDescent="0.25">
      <c r="B19" s="94"/>
      <c r="C19" s="96" t="s">
        <v>116</v>
      </c>
      <c r="D19" s="75">
        <f>SUM(H19:H20,K19:K20,N19:N20,R19:R20,V19:V20,Z19:Z20)</f>
        <v>0</v>
      </c>
      <c r="E19" s="107" t="str">
        <f>IF(D19=0," ",IF(D19&gt;=12,"通過","未通過"))</f>
        <v xml:space="preserve"> </v>
      </c>
      <c r="F19" s="11"/>
      <c r="G19" s="32"/>
      <c r="H19" s="25"/>
      <c r="I19" s="32"/>
      <c r="J19" s="32"/>
      <c r="K19" s="25"/>
      <c r="L19" s="32"/>
      <c r="M19" s="32"/>
      <c r="N19" s="25"/>
      <c r="O19" s="69"/>
      <c r="P19" s="69"/>
      <c r="Q19" s="32"/>
      <c r="R19" s="25"/>
      <c r="S19" s="69" t="s">
        <v>42</v>
      </c>
      <c r="T19" s="69"/>
      <c r="U19" s="32">
        <v>4</v>
      </c>
      <c r="V19" s="25"/>
      <c r="W19" s="69" t="s">
        <v>41</v>
      </c>
      <c r="X19" s="69"/>
      <c r="Y19" s="32">
        <v>3</v>
      </c>
      <c r="Z19" s="25"/>
      <c r="AA19" s="116">
        <f>SUM(G19:G20,J19:J20,M19:M20,Q19:Q20,U19:U20,Y19:Y20,)</f>
        <v>13</v>
      </c>
    </row>
    <row r="20" spans="2:30" ht="28.5" customHeight="1" thickBot="1" x14ac:dyDescent="0.3">
      <c r="B20" s="95"/>
      <c r="C20" s="97"/>
      <c r="D20" s="76"/>
      <c r="E20" s="109"/>
      <c r="F20" s="12"/>
      <c r="G20" s="35"/>
      <c r="H20" s="27"/>
      <c r="I20" s="35"/>
      <c r="J20" s="35"/>
      <c r="K20" s="27"/>
      <c r="L20" s="35"/>
      <c r="M20" s="35"/>
      <c r="N20" s="27"/>
      <c r="O20" s="84"/>
      <c r="P20" s="84"/>
      <c r="Q20" s="35"/>
      <c r="R20" s="27"/>
      <c r="S20" s="84" t="s">
        <v>43</v>
      </c>
      <c r="T20" s="84"/>
      <c r="U20" s="35">
        <v>3</v>
      </c>
      <c r="V20" s="27"/>
      <c r="W20" s="84" t="s">
        <v>43</v>
      </c>
      <c r="X20" s="84"/>
      <c r="Y20" s="35">
        <v>3</v>
      </c>
      <c r="Z20" s="27"/>
      <c r="AA20" s="117"/>
    </row>
    <row r="21" spans="2:30" ht="28.5" customHeight="1" x14ac:dyDescent="0.25">
      <c r="B21" s="98" t="s">
        <v>64</v>
      </c>
      <c r="C21" s="88" t="s">
        <v>117</v>
      </c>
      <c r="D21" s="91">
        <f>SUM(H21:H23,K21:K23,N21:N23,R21:R23,V21:V23,Z21:Z23)</f>
        <v>0</v>
      </c>
      <c r="E21" s="110" t="str">
        <f>IF(D21=0," ",IF(D21&gt;=12,"通過","未通過"))</f>
        <v xml:space="preserve"> </v>
      </c>
      <c r="F21" s="13"/>
      <c r="G21" s="36" t="s">
        <v>74</v>
      </c>
      <c r="H21" s="25"/>
      <c r="I21" s="36" t="s">
        <v>45</v>
      </c>
      <c r="J21" s="36">
        <v>3</v>
      </c>
      <c r="K21" s="25"/>
      <c r="L21" s="36"/>
      <c r="M21" s="36"/>
      <c r="N21" s="25"/>
      <c r="O21" s="81" t="s">
        <v>47</v>
      </c>
      <c r="P21" s="81"/>
      <c r="Q21" s="36">
        <v>2</v>
      </c>
      <c r="R21" s="25"/>
      <c r="S21" s="81" t="s">
        <v>48</v>
      </c>
      <c r="T21" s="81"/>
      <c r="U21" s="36">
        <v>2</v>
      </c>
      <c r="V21" s="25"/>
      <c r="W21" s="81" t="s">
        <v>46</v>
      </c>
      <c r="X21" s="81"/>
      <c r="Y21" s="36">
        <v>2</v>
      </c>
      <c r="Z21" s="25"/>
      <c r="AA21" s="104">
        <f>SUM(G21:G23,J21:J23,M21:M23,Q21:Q23,U21:U23,Y21:Y23)</f>
        <v>13</v>
      </c>
    </row>
    <row r="22" spans="2:30" ht="28.5" customHeight="1" x14ac:dyDescent="0.25">
      <c r="B22" s="99"/>
      <c r="C22" s="89"/>
      <c r="D22" s="92"/>
      <c r="E22" s="111"/>
      <c r="F22" s="14"/>
      <c r="G22" s="33"/>
      <c r="H22" s="26"/>
      <c r="I22" s="33"/>
      <c r="J22" s="33"/>
      <c r="K22" s="26"/>
      <c r="L22" s="33"/>
      <c r="M22" s="33"/>
      <c r="N22" s="26"/>
      <c r="O22" s="82"/>
      <c r="P22" s="82"/>
      <c r="Q22" s="33"/>
      <c r="R22" s="26"/>
      <c r="S22" s="82"/>
      <c r="T22" s="82"/>
      <c r="U22" s="33"/>
      <c r="V22" s="26"/>
      <c r="W22" s="82" t="s">
        <v>48</v>
      </c>
      <c r="X22" s="82"/>
      <c r="Y22" s="33">
        <v>2</v>
      </c>
      <c r="Z22" s="26"/>
      <c r="AA22" s="105"/>
    </row>
    <row r="23" spans="2:30" ht="28.5" customHeight="1" thickBot="1" x14ac:dyDescent="0.3">
      <c r="B23" s="99"/>
      <c r="C23" s="90"/>
      <c r="D23" s="92"/>
      <c r="E23" s="112"/>
      <c r="F23" s="15"/>
      <c r="G23" s="34"/>
      <c r="H23" s="27"/>
      <c r="I23" s="34"/>
      <c r="J23" s="34"/>
      <c r="K23" s="27"/>
      <c r="L23" s="34"/>
      <c r="M23" s="34"/>
      <c r="N23" s="27"/>
      <c r="O23" s="83"/>
      <c r="P23" s="83"/>
      <c r="Q23" s="34"/>
      <c r="R23" s="27"/>
      <c r="S23" s="83"/>
      <c r="T23" s="83"/>
      <c r="U23" s="34"/>
      <c r="V23" s="27"/>
      <c r="W23" s="83" t="s">
        <v>49</v>
      </c>
      <c r="X23" s="83"/>
      <c r="Y23" s="34">
        <v>2</v>
      </c>
      <c r="Z23" s="27"/>
      <c r="AA23" s="106"/>
    </row>
    <row r="24" spans="2:30" ht="28.5" customHeight="1" x14ac:dyDescent="0.25">
      <c r="B24" s="99"/>
      <c r="C24" s="88" t="s">
        <v>118</v>
      </c>
      <c r="D24" s="91">
        <f>SUM(H24:H27,K24:K27,N24:N27,R24:R27,V24:V27,Z24:Z27)</f>
        <v>0</v>
      </c>
      <c r="E24" s="110" t="str">
        <f>IF(D24=0," ",IF(D24&gt;=18,"通過","未通過"))</f>
        <v xml:space="preserve"> </v>
      </c>
      <c r="F24" s="13" t="s">
        <v>51</v>
      </c>
      <c r="G24" s="36">
        <v>4</v>
      </c>
      <c r="H24" s="25"/>
      <c r="I24" s="36" t="s">
        <v>53</v>
      </c>
      <c r="J24" s="36">
        <v>3</v>
      </c>
      <c r="K24" s="25"/>
      <c r="L24" s="36" t="s">
        <v>52</v>
      </c>
      <c r="M24" s="36">
        <v>3</v>
      </c>
      <c r="N24" s="25"/>
      <c r="O24" s="86" t="s">
        <v>56</v>
      </c>
      <c r="P24" s="40" t="s">
        <v>54</v>
      </c>
      <c r="Q24" s="16">
        <v>3</v>
      </c>
      <c r="R24" s="25"/>
      <c r="S24" s="120" t="s">
        <v>63</v>
      </c>
      <c r="T24" s="42" t="s">
        <v>57</v>
      </c>
      <c r="U24" s="36">
        <v>3</v>
      </c>
      <c r="V24" s="25"/>
      <c r="W24" s="81" t="s">
        <v>50</v>
      </c>
      <c r="X24" s="81"/>
      <c r="Y24" s="36">
        <v>3</v>
      </c>
      <c r="Z24" s="25"/>
      <c r="AA24" s="104">
        <f>SUM(G24:G27,J24:J27,M24:M27,Q25:Q27,U26:U27,Y24:Y25)</f>
        <v>22</v>
      </c>
    </row>
    <row r="25" spans="2:30" ht="28.5" customHeight="1" x14ac:dyDescent="0.25">
      <c r="B25" s="99"/>
      <c r="C25" s="89"/>
      <c r="D25" s="92"/>
      <c r="E25" s="111"/>
      <c r="F25" s="14"/>
      <c r="G25" s="33"/>
      <c r="H25" s="26"/>
      <c r="I25" s="33"/>
      <c r="J25" s="33"/>
      <c r="K25" s="26"/>
      <c r="L25" s="33"/>
      <c r="M25" s="33"/>
      <c r="N25" s="26"/>
      <c r="O25" s="87"/>
      <c r="P25" s="41" t="s">
        <v>55</v>
      </c>
      <c r="Q25" s="17">
        <v>3</v>
      </c>
      <c r="R25" s="26"/>
      <c r="S25" s="121"/>
      <c r="T25" s="43" t="s">
        <v>58</v>
      </c>
      <c r="U25" s="33">
        <v>3</v>
      </c>
      <c r="V25" s="26"/>
      <c r="W25" s="118" t="s">
        <v>63</v>
      </c>
      <c r="X25" s="38" t="s">
        <v>60</v>
      </c>
      <c r="Y25" s="33">
        <v>3</v>
      </c>
      <c r="Z25" s="26"/>
      <c r="AA25" s="105"/>
    </row>
    <row r="26" spans="2:30" ht="28.5" customHeight="1" x14ac:dyDescent="0.25">
      <c r="B26" s="99"/>
      <c r="C26" s="89"/>
      <c r="D26" s="92"/>
      <c r="E26" s="111"/>
      <c r="F26" s="14"/>
      <c r="G26" s="33"/>
      <c r="H26" s="26"/>
      <c r="I26" s="33"/>
      <c r="J26" s="33"/>
      <c r="K26" s="26"/>
      <c r="L26" s="33"/>
      <c r="M26" s="33"/>
      <c r="N26" s="26"/>
      <c r="O26" s="82"/>
      <c r="P26" s="82"/>
      <c r="Q26" s="33"/>
      <c r="R26" s="26"/>
      <c r="S26" s="121"/>
      <c r="T26" s="43" t="s">
        <v>59</v>
      </c>
      <c r="U26" s="33">
        <v>3</v>
      </c>
      <c r="V26" s="26"/>
      <c r="W26" s="118"/>
      <c r="X26" s="38" t="s">
        <v>61</v>
      </c>
      <c r="Y26" s="33">
        <v>3</v>
      </c>
      <c r="Z26" s="26"/>
      <c r="AA26" s="105"/>
    </row>
    <row r="27" spans="2:30" ht="28.5" customHeight="1" thickBot="1" x14ac:dyDescent="0.3">
      <c r="B27" s="100"/>
      <c r="C27" s="90"/>
      <c r="D27" s="76"/>
      <c r="E27" s="112"/>
      <c r="F27" s="15"/>
      <c r="G27" s="34"/>
      <c r="H27" s="27"/>
      <c r="I27" s="34"/>
      <c r="J27" s="34"/>
      <c r="K27" s="27"/>
      <c r="L27" s="34"/>
      <c r="M27" s="34"/>
      <c r="N27" s="27"/>
      <c r="O27" s="83"/>
      <c r="P27" s="83"/>
      <c r="Q27" s="34"/>
      <c r="R27" s="27"/>
      <c r="S27" s="83"/>
      <c r="T27" s="83"/>
      <c r="U27" s="34"/>
      <c r="V27" s="27"/>
      <c r="W27" s="119"/>
      <c r="X27" s="39" t="s">
        <v>62</v>
      </c>
      <c r="Y27" s="34">
        <v>3</v>
      </c>
      <c r="Z27" s="27"/>
      <c r="AA27" s="106"/>
    </row>
    <row r="28" spans="2:30" x14ac:dyDescent="0.25">
      <c r="F28" s="18" t="s">
        <v>66</v>
      </c>
      <c r="G28" s="18"/>
      <c r="H28" s="1">
        <f>SUM(H4:H27)</f>
        <v>0</v>
      </c>
      <c r="I28" s="80" t="s">
        <v>66</v>
      </c>
      <c r="J28" s="80"/>
      <c r="K28" s="1">
        <f>SUM(K4:K27)</f>
        <v>0</v>
      </c>
      <c r="L28" s="80" t="s">
        <v>66</v>
      </c>
      <c r="M28" s="80"/>
      <c r="N28" s="1">
        <f>SUM(N4:N27)</f>
        <v>0</v>
      </c>
      <c r="O28" s="80" t="s">
        <v>66</v>
      </c>
      <c r="P28" s="80"/>
      <c r="Q28" s="80"/>
      <c r="R28" s="1">
        <f>SUM(R4:R27)</f>
        <v>0</v>
      </c>
      <c r="S28" s="80" t="s">
        <v>66</v>
      </c>
      <c r="T28" s="80"/>
      <c r="U28" s="80"/>
      <c r="V28" s="1">
        <f>SUM(V4:V27)</f>
        <v>0</v>
      </c>
      <c r="W28" s="80" t="s">
        <v>66</v>
      </c>
      <c r="X28" s="80"/>
      <c r="Y28" s="80"/>
      <c r="Z28" s="1">
        <f>SUM(Z4:Z27)</f>
        <v>0</v>
      </c>
    </row>
    <row r="30" spans="2:30" x14ac:dyDescent="0.25">
      <c r="E30" s="56" t="s">
        <v>78</v>
      </c>
      <c r="F30" s="56"/>
      <c r="G30" s="56"/>
      <c r="H30" s="5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</row>
    <row r="31" spans="2:30" x14ac:dyDescent="0.25">
      <c r="E31" s="56"/>
      <c r="F31" s="56"/>
      <c r="G31" s="56"/>
      <c r="H31" s="5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</row>
    <row r="32" spans="2:30" x14ac:dyDescent="0.25">
      <c r="E32" s="48"/>
      <c r="F32" s="48"/>
      <c r="G32" s="48"/>
      <c r="H32" s="48"/>
      <c r="I32" s="48"/>
      <c r="J32" s="48"/>
      <c r="K32" s="48"/>
      <c r="L32" s="48"/>
      <c r="M32" s="46"/>
      <c r="N32" s="46"/>
      <c r="O32" s="46"/>
      <c r="P32" s="46"/>
      <c r="Q32" s="46"/>
      <c r="R32" s="46"/>
      <c r="S32" s="46"/>
      <c r="T32" s="57" t="s">
        <v>79</v>
      </c>
      <c r="U32" s="58"/>
      <c r="V32" s="58"/>
      <c r="W32" s="58"/>
      <c r="X32" s="58"/>
      <c r="Y32" s="58"/>
      <c r="Z32" s="58"/>
      <c r="AA32" s="58"/>
      <c r="AB32" s="46"/>
      <c r="AC32" s="46"/>
      <c r="AD32" s="46"/>
    </row>
    <row r="33" spans="5:30" x14ac:dyDescent="0.25">
      <c r="E33" s="48" t="s">
        <v>80</v>
      </c>
      <c r="F33" s="48"/>
      <c r="G33" s="48"/>
      <c r="H33" s="48"/>
      <c r="I33" s="48"/>
      <c r="J33" s="48"/>
      <c r="K33" s="48"/>
      <c r="L33" s="48"/>
      <c r="M33" s="46"/>
      <c r="N33" s="46"/>
      <c r="O33" s="46"/>
      <c r="P33" s="46"/>
      <c r="Q33" s="46"/>
      <c r="R33" s="46"/>
      <c r="S33" s="46"/>
      <c r="T33" s="58"/>
      <c r="U33" s="58"/>
      <c r="V33" s="58"/>
      <c r="W33" s="58"/>
      <c r="X33" s="58"/>
      <c r="Y33" s="58"/>
      <c r="Z33" s="58"/>
      <c r="AA33" s="58"/>
      <c r="AB33" s="46"/>
      <c r="AC33" s="46"/>
      <c r="AD33" s="46"/>
    </row>
    <row r="34" spans="5:30" x14ac:dyDescent="0.25">
      <c r="E34" s="48" t="s">
        <v>119</v>
      </c>
      <c r="F34" s="48"/>
      <c r="G34" s="48"/>
      <c r="H34" s="48"/>
      <c r="I34" s="48"/>
      <c r="J34" s="48"/>
      <c r="K34" s="48"/>
      <c r="L34" s="48"/>
      <c r="M34" s="46"/>
      <c r="N34" s="46"/>
      <c r="O34" s="46"/>
      <c r="P34" s="46"/>
      <c r="Q34" s="46"/>
      <c r="R34" s="46"/>
      <c r="S34" s="46"/>
      <c r="T34" s="58"/>
      <c r="U34" s="58"/>
      <c r="V34" s="58"/>
      <c r="W34" s="58"/>
      <c r="X34" s="58"/>
      <c r="Y34" s="58"/>
      <c r="Z34" s="58"/>
      <c r="AA34" s="58"/>
      <c r="AB34" s="46"/>
      <c r="AC34" s="46"/>
      <c r="AD34" s="46"/>
    </row>
    <row r="35" spans="5:30" x14ac:dyDescent="0.25">
      <c r="E35" s="59" t="s">
        <v>81</v>
      </c>
      <c r="F35" s="47" t="s">
        <v>82</v>
      </c>
      <c r="G35" s="47" t="s">
        <v>83</v>
      </c>
      <c r="H35" s="47"/>
      <c r="I35" s="47" t="s">
        <v>84</v>
      </c>
      <c r="J35" s="47" t="s">
        <v>83</v>
      </c>
      <c r="K35" s="47"/>
      <c r="L35" s="47" t="s">
        <v>85</v>
      </c>
      <c r="M35" s="47"/>
      <c r="N35" s="47" t="s">
        <v>86</v>
      </c>
      <c r="O35" s="47">
        <v>105</v>
      </c>
      <c r="P35" s="47" t="s">
        <v>87</v>
      </c>
      <c r="Q35" s="46"/>
      <c r="R35" s="46"/>
      <c r="S35" s="46"/>
      <c r="T35" s="58"/>
      <c r="U35" s="58"/>
      <c r="V35" s="58"/>
      <c r="W35" s="58"/>
      <c r="X35" s="58"/>
      <c r="Y35" s="58"/>
      <c r="Z35" s="58"/>
      <c r="AA35" s="58"/>
      <c r="AB35" s="46"/>
      <c r="AC35" s="46"/>
      <c r="AD35" s="46"/>
    </row>
    <row r="36" spans="5:30" x14ac:dyDescent="0.25">
      <c r="E36" s="59"/>
      <c r="F36" s="49">
        <f>D4</f>
        <v>0</v>
      </c>
      <c r="G36" s="49"/>
      <c r="H36" s="49"/>
      <c r="I36" s="49">
        <f>D13</f>
        <v>0</v>
      </c>
      <c r="J36" s="49"/>
      <c r="K36" s="49"/>
      <c r="L36" s="49">
        <f>D15</f>
        <v>0</v>
      </c>
      <c r="M36" s="49"/>
      <c r="N36" s="49" t="s">
        <v>86</v>
      </c>
      <c r="O36" s="49">
        <f>F36+I36+L36</f>
        <v>0</v>
      </c>
      <c r="P36" s="50" t="str">
        <f>IF(O36=0," ",IF(O36&gt;=105,"通過","未通過"))</f>
        <v xml:space="preserve"> </v>
      </c>
      <c r="Q36" s="46"/>
      <c r="R36" s="46"/>
      <c r="S36" s="46"/>
      <c r="T36" s="58"/>
      <c r="U36" s="58"/>
      <c r="V36" s="58"/>
      <c r="W36" s="58"/>
      <c r="X36" s="58"/>
      <c r="Y36" s="58"/>
      <c r="Z36" s="58"/>
      <c r="AA36" s="58"/>
      <c r="AB36" s="46"/>
      <c r="AC36" s="46"/>
      <c r="AD36" s="46"/>
    </row>
    <row r="37" spans="5:30" x14ac:dyDescent="0.25"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</row>
    <row r="38" spans="5:30" x14ac:dyDescent="0.25">
      <c r="E38" s="48" t="s">
        <v>88</v>
      </c>
      <c r="F38" s="48"/>
      <c r="G38" s="48"/>
      <c r="H38" s="48"/>
      <c r="I38" s="48"/>
      <c r="J38" s="48"/>
      <c r="K38" s="48"/>
      <c r="L38" s="48"/>
      <c r="M38" s="46"/>
      <c r="N38" s="46"/>
      <c r="O38" s="46"/>
      <c r="P38" s="46"/>
      <c r="Q38" s="46"/>
      <c r="R38" s="46"/>
      <c r="S38" s="46"/>
      <c r="T38" s="60" t="s">
        <v>89</v>
      </c>
      <c r="U38" s="60"/>
      <c r="V38" s="60"/>
      <c r="W38" s="60"/>
      <c r="X38" s="60"/>
      <c r="Y38" s="60"/>
      <c r="Z38" s="60"/>
      <c r="AA38" s="60"/>
      <c r="AB38" s="46"/>
      <c r="AC38" s="46"/>
      <c r="AD38" s="46"/>
    </row>
    <row r="39" spans="5:30" x14ac:dyDescent="0.25">
      <c r="E39" s="48"/>
      <c r="F39" s="48"/>
      <c r="G39" s="48"/>
      <c r="H39" s="48"/>
      <c r="I39" s="48"/>
      <c r="J39" s="48"/>
      <c r="K39" s="48"/>
      <c r="L39" s="48"/>
      <c r="M39" s="46"/>
      <c r="N39" s="46"/>
      <c r="O39" s="46"/>
      <c r="P39" s="46"/>
      <c r="Q39" s="46"/>
      <c r="R39" s="46"/>
      <c r="S39" s="46"/>
      <c r="T39" s="60"/>
      <c r="U39" s="60"/>
      <c r="V39" s="60"/>
      <c r="W39" s="60"/>
      <c r="X39" s="60"/>
      <c r="Y39" s="60"/>
      <c r="Z39" s="60"/>
      <c r="AA39" s="60"/>
      <c r="AB39" s="46"/>
      <c r="AC39" s="46"/>
      <c r="AD39" s="46"/>
    </row>
    <row r="40" spans="5:30" x14ac:dyDescent="0.25">
      <c r="E40" s="48" t="s">
        <v>90</v>
      </c>
      <c r="F40" s="48"/>
      <c r="G40" s="48"/>
      <c r="H40" s="48"/>
      <c r="I40" s="48"/>
      <c r="J40" s="48"/>
      <c r="K40" s="48"/>
      <c r="L40" s="48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</row>
    <row r="41" spans="5:30" x14ac:dyDescent="0.25">
      <c r="E41" s="61" t="s">
        <v>91</v>
      </c>
      <c r="F41" s="51" t="s">
        <v>84</v>
      </c>
      <c r="G41" s="51" t="s">
        <v>83</v>
      </c>
      <c r="H41" s="51"/>
      <c r="I41" s="51" t="s">
        <v>85</v>
      </c>
      <c r="J41" s="51" t="s">
        <v>83</v>
      </c>
      <c r="K41" s="51"/>
      <c r="L41" s="51" t="s">
        <v>92</v>
      </c>
      <c r="M41" s="51" t="s">
        <v>83</v>
      </c>
      <c r="N41" s="51" t="s">
        <v>93</v>
      </c>
      <c r="O41" s="51" t="s">
        <v>83</v>
      </c>
      <c r="P41" s="51" t="s">
        <v>95</v>
      </c>
      <c r="Q41" s="51" t="s">
        <v>83</v>
      </c>
      <c r="R41" s="51" t="s">
        <v>96</v>
      </c>
      <c r="S41" s="51" t="s">
        <v>86</v>
      </c>
      <c r="T41" s="51">
        <v>80</v>
      </c>
      <c r="U41" s="46"/>
      <c r="V41" s="46"/>
      <c r="W41" s="46"/>
      <c r="X41" s="46"/>
      <c r="Y41" s="46"/>
      <c r="Z41" s="46"/>
      <c r="AA41" s="46"/>
      <c r="AB41" s="46"/>
      <c r="AC41" s="46"/>
      <c r="AD41" s="46"/>
    </row>
    <row r="42" spans="5:30" x14ac:dyDescent="0.25">
      <c r="E42" s="61"/>
      <c r="F42" s="49">
        <f>AA13</f>
        <v>12</v>
      </c>
      <c r="G42" s="49"/>
      <c r="H42" s="49"/>
      <c r="I42" s="49">
        <f>AA15</f>
        <v>39</v>
      </c>
      <c r="J42" s="49"/>
      <c r="K42" s="49"/>
      <c r="L42" s="49">
        <f>AA18</f>
        <v>7</v>
      </c>
      <c r="M42" s="49"/>
      <c r="N42" s="49">
        <f>AA19</f>
        <v>13</v>
      </c>
      <c r="O42" s="49"/>
      <c r="P42" s="49">
        <f>AA21</f>
        <v>13</v>
      </c>
      <c r="Q42" s="49"/>
      <c r="R42" s="49">
        <f>AA24</f>
        <v>22</v>
      </c>
      <c r="S42" s="49"/>
      <c r="T42" s="49">
        <f>SUM(F42:S42)</f>
        <v>106</v>
      </c>
      <c r="U42" s="46"/>
      <c r="V42" s="46"/>
      <c r="W42" s="46"/>
      <c r="X42" s="46"/>
      <c r="Y42" s="46"/>
      <c r="Z42" s="46"/>
      <c r="AA42" s="46"/>
      <c r="AB42" s="46"/>
      <c r="AC42" s="46"/>
      <c r="AD42" s="46"/>
    </row>
    <row r="43" spans="5:30" x14ac:dyDescent="0.25"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</row>
    <row r="44" spans="5:30" x14ac:dyDescent="0.25"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</row>
    <row r="45" spans="5:30" x14ac:dyDescent="0.25">
      <c r="E45" s="48" t="s">
        <v>97</v>
      </c>
      <c r="F45" s="48"/>
      <c r="G45" s="48"/>
      <c r="H45" s="48"/>
      <c r="I45" s="48"/>
      <c r="J45" s="48"/>
      <c r="K45" s="48"/>
      <c r="L45" s="48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</row>
    <row r="46" spans="5:30" ht="33" x14ac:dyDescent="0.25">
      <c r="E46" s="62" t="s">
        <v>98</v>
      </c>
      <c r="F46" s="52" t="s">
        <v>84</v>
      </c>
      <c r="G46" s="52" t="s">
        <v>83</v>
      </c>
      <c r="H46" s="52"/>
      <c r="I46" s="52" t="s">
        <v>85</v>
      </c>
      <c r="J46" s="52" t="s">
        <v>83</v>
      </c>
      <c r="K46" s="52"/>
      <c r="L46" s="52" t="s">
        <v>92</v>
      </c>
      <c r="M46" s="52" t="s">
        <v>83</v>
      </c>
      <c r="N46" s="52" t="s">
        <v>94</v>
      </c>
      <c r="O46" s="52" t="s">
        <v>83</v>
      </c>
      <c r="P46" s="52" t="s">
        <v>95</v>
      </c>
      <c r="Q46" s="52" t="s">
        <v>83</v>
      </c>
      <c r="R46" s="52" t="s">
        <v>96</v>
      </c>
      <c r="S46" s="52" t="s">
        <v>86</v>
      </c>
      <c r="T46" s="52">
        <v>60</v>
      </c>
      <c r="U46" s="53" t="s">
        <v>99</v>
      </c>
      <c r="V46" s="46"/>
      <c r="W46" s="46"/>
      <c r="X46" s="46"/>
      <c r="Y46" s="46"/>
      <c r="Z46" s="46"/>
      <c r="AA46" s="46"/>
      <c r="AB46" s="46"/>
      <c r="AC46" s="46"/>
      <c r="AD46" s="46"/>
    </row>
    <row r="47" spans="5:30" x14ac:dyDescent="0.25">
      <c r="E47" s="62"/>
      <c r="F47" s="49">
        <f>D13</f>
        <v>0</v>
      </c>
      <c r="G47" s="49"/>
      <c r="H47" s="49"/>
      <c r="I47" s="49">
        <f>D15</f>
        <v>0</v>
      </c>
      <c r="J47" s="49"/>
      <c r="K47" s="49"/>
      <c r="L47" s="49">
        <f>D18</f>
        <v>0</v>
      </c>
      <c r="M47" s="49"/>
      <c r="N47" s="49">
        <f>D19</f>
        <v>0</v>
      </c>
      <c r="O47" s="49"/>
      <c r="P47" s="49">
        <f>D21</f>
        <v>0</v>
      </c>
      <c r="Q47" s="49"/>
      <c r="R47" s="49">
        <f>D24</f>
        <v>0</v>
      </c>
      <c r="S47" s="49"/>
      <c r="T47" s="49">
        <f>SUM(F47:S47)</f>
        <v>0</v>
      </c>
      <c r="U47" s="50" t="str">
        <f>IF(T47=0," ",IF(T47&gt;=60,"通過","未通過"))</f>
        <v xml:space="preserve"> </v>
      </c>
      <c r="V47" s="46"/>
      <c r="W47" s="46"/>
      <c r="X47" s="46"/>
      <c r="Y47" s="46"/>
      <c r="Z47" s="46"/>
      <c r="AA47" s="46"/>
      <c r="AB47" s="46"/>
      <c r="AC47" s="46"/>
      <c r="AD47" s="46"/>
    </row>
    <row r="48" spans="5:30" x14ac:dyDescent="0.25"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</row>
    <row r="49" spans="5:30" x14ac:dyDescent="0.25">
      <c r="E49" s="48" t="s">
        <v>100</v>
      </c>
      <c r="F49" s="48"/>
      <c r="G49" s="48"/>
      <c r="H49" s="48"/>
      <c r="I49" s="48"/>
      <c r="J49" s="48"/>
      <c r="K49" s="48"/>
      <c r="L49" s="48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</row>
    <row r="50" spans="5:30" x14ac:dyDescent="0.25">
      <c r="E50" s="63" t="s">
        <v>101</v>
      </c>
      <c r="F50" s="54" t="s">
        <v>85</v>
      </c>
      <c r="G50" s="54" t="s">
        <v>83</v>
      </c>
      <c r="H50" s="54"/>
      <c r="I50" s="54" t="s">
        <v>94</v>
      </c>
      <c r="J50" s="54" t="s">
        <v>83</v>
      </c>
      <c r="K50" s="54"/>
      <c r="L50" s="54" t="s">
        <v>96</v>
      </c>
      <c r="M50" s="54" t="s">
        <v>86</v>
      </c>
      <c r="N50" s="54">
        <v>45</v>
      </c>
      <c r="O50" s="54"/>
      <c r="P50" s="54" t="s">
        <v>87</v>
      </c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</row>
    <row r="51" spans="5:30" x14ac:dyDescent="0.25">
      <c r="E51" s="63"/>
      <c r="F51" s="49">
        <f>D15</f>
        <v>0</v>
      </c>
      <c r="G51" s="49"/>
      <c r="H51" s="49"/>
      <c r="I51" s="49">
        <f>D19</f>
        <v>0</v>
      </c>
      <c r="J51" s="49"/>
      <c r="K51" s="49"/>
      <c r="L51" s="49">
        <f>D24</f>
        <v>0</v>
      </c>
      <c r="M51" s="49"/>
      <c r="N51" s="49">
        <f>SUM(F51:L51)</f>
        <v>0</v>
      </c>
      <c r="O51" s="49"/>
      <c r="P51" s="50" t="str">
        <f>IF(N51=0," ",IF(N51&gt;=45,"通過","未通過"))</f>
        <v xml:space="preserve"> </v>
      </c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</row>
    <row r="52" spans="5:30" x14ac:dyDescent="0.25"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</row>
    <row r="53" spans="5:30" x14ac:dyDescent="0.25">
      <c r="E53" s="48" t="s">
        <v>102</v>
      </c>
      <c r="F53" s="48"/>
      <c r="G53" s="48"/>
      <c r="H53" s="48"/>
      <c r="I53" s="48"/>
      <c r="J53" s="48"/>
      <c r="K53" s="48"/>
      <c r="L53" s="48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</row>
    <row r="54" spans="5:30" x14ac:dyDescent="0.25">
      <c r="E54" s="64" t="s">
        <v>103</v>
      </c>
      <c r="F54" s="55" t="s">
        <v>104</v>
      </c>
      <c r="G54" s="55"/>
      <c r="H54" s="55" t="s">
        <v>83</v>
      </c>
      <c r="I54" s="65" t="s">
        <v>105</v>
      </c>
      <c r="J54" s="65"/>
      <c r="K54" s="55" t="s">
        <v>83</v>
      </c>
      <c r="L54" s="65" t="s">
        <v>106</v>
      </c>
      <c r="M54" s="65"/>
      <c r="N54" s="55" t="s">
        <v>83</v>
      </c>
      <c r="O54" s="65" t="s">
        <v>107</v>
      </c>
      <c r="P54" s="65"/>
      <c r="Q54" s="65"/>
      <c r="R54" s="55" t="s">
        <v>83</v>
      </c>
      <c r="S54" s="65" t="s">
        <v>108</v>
      </c>
      <c r="T54" s="65"/>
      <c r="U54" s="65"/>
      <c r="V54" s="55" t="s">
        <v>83</v>
      </c>
      <c r="W54" s="65" t="s">
        <v>109</v>
      </c>
      <c r="X54" s="65"/>
      <c r="Y54" s="65"/>
      <c r="Z54" s="55" t="s">
        <v>110</v>
      </c>
      <c r="AA54" s="65">
        <v>160</v>
      </c>
      <c r="AB54" s="65"/>
      <c r="AC54" s="55" t="s">
        <v>87</v>
      </c>
      <c r="AD54" s="46"/>
    </row>
    <row r="55" spans="5:30" x14ac:dyDescent="0.25">
      <c r="E55" s="64"/>
      <c r="F55" s="49">
        <f>H28</f>
        <v>0</v>
      </c>
      <c r="G55" s="49"/>
      <c r="H55" s="49"/>
      <c r="I55" s="49">
        <f>K28</f>
        <v>0</v>
      </c>
      <c r="J55" s="49"/>
      <c r="K55" s="49"/>
      <c r="L55" s="49">
        <f>N28</f>
        <v>0</v>
      </c>
      <c r="M55" s="49"/>
      <c r="N55" s="49"/>
      <c r="O55" s="49"/>
      <c r="P55" s="49">
        <f>R28</f>
        <v>0</v>
      </c>
      <c r="Q55" s="49"/>
      <c r="R55" s="49"/>
      <c r="S55" s="49"/>
      <c r="T55" s="49">
        <f>V28</f>
        <v>0</v>
      </c>
      <c r="U55" s="49"/>
      <c r="V55" s="49"/>
      <c r="W55" s="49"/>
      <c r="X55" s="49">
        <f>Z28</f>
        <v>0</v>
      </c>
      <c r="Y55" s="49"/>
      <c r="Z55" s="49" t="s">
        <v>110</v>
      </c>
      <c r="AA55" s="66">
        <f>F55+I55+L55+P55+T55+X55</f>
        <v>0</v>
      </c>
      <c r="AB55" s="66"/>
      <c r="AC55" s="50" t="str">
        <f>IF(AA55=0," ",IF(AA55&gt;=160,"通過","未通過"))</f>
        <v xml:space="preserve"> </v>
      </c>
      <c r="AD55" s="46"/>
    </row>
    <row r="56" spans="5:30" x14ac:dyDescent="0.25"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</row>
    <row r="57" spans="5:30" x14ac:dyDescent="0.25"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</row>
  </sheetData>
  <sheetProtection password="CC6B" sheet="1" objects="1" scenarios="1" selectLockedCells="1"/>
  <mergeCells count="123">
    <mergeCell ref="AA24:AA27"/>
    <mergeCell ref="E4:E12"/>
    <mergeCell ref="E13:E14"/>
    <mergeCell ref="E15:E16"/>
    <mergeCell ref="E19:E20"/>
    <mergeCell ref="E21:E23"/>
    <mergeCell ref="E24:E27"/>
    <mergeCell ref="O11:P11"/>
    <mergeCell ref="AA4:AA12"/>
    <mergeCell ref="AA13:AA14"/>
    <mergeCell ref="AA15:AA16"/>
    <mergeCell ref="AA19:AA20"/>
    <mergeCell ref="AA21:AA23"/>
    <mergeCell ref="W25:W27"/>
    <mergeCell ref="S24:S26"/>
    <mergeCell ref="S21:T21"/>
    <mergeCell ref="S20:T20"/>
    <mergeCell ref="W19:X19"/>
    <mergeCell ref="S17:T17"/>
    <mergeCell ref="W6:X6"/>
    <mergeCell ref="S14:T14"/>
    <mergeCell ref="S11:T11"/>
    <mergeCell ref="S9:T9"/>
    <mergeCell ref="S10:T10"/>
    <mergeCell ref="C24:C27"/>
    <mergeCell ref="B2:C2"/>
    <mergeCell ref="O3:P3"/>
    <mergeCell ref="O2:P2"/>
    <mergeCell ref="O4:P4"/>
    <mergeCell ref="O5:P5"/>
    <mergeCell ref="O6:P6"/>
    <mergeCell ref="O7:P7"/>
    <mergeCell ref="O8:P8"/>
    <mergeCell ref="O9:P9"/>
    <mergeCell ref="O10:P10"/>
    <mergeCell ref="O12:P12"/>
    <mergeCell ref="O13:P13"/>
    <mergeCell ref="D24:D27"/>
    <mergeCell ref="D4:D12"/>
    <mergeCell ref="B17:B20"/>
    <mergeCell ref="C21:C23"/>
    <mergeCell ref="D19:D20"/>
    <mergeCell ref="D21:D23"/>
    <mergeCell ref="C19:C20"/>
    <mergeCell ref="B21:B27"/>
    <mergeCell ref="C4:C12"/>
    <mergeCell ref="C13:C14"/>
    <mergeCell ref="C15:C16"/>
    <mergeCell ref="I28:J28"/>
    <mergeCell ref="L28:M28"/>
    <mergeCell ref="O14:P14"/>
    <mergeCell ref="O15:P15"/>
    <mergeCell ref="O16:P16"/>
    <mergeCell ref="O17:P17"/>
    <mergeCell ref="O18:P18"/>
    <mergeCell ref="O19:P19"/>
    <mergeCell ref="O28:Q28"/>
    <mergeCell ref="O24:O25"/>
    <mergeCell ref="O20:P20"/>
    <mergeCell ref="O21:P21"/>
    <mergeCell ref="O22:P22"/>
    <mergeCell ref="O23:P23"/>
    <mergeCell ref="S28:U28"/>
    <mergeCell ref="W28:Y28"/>
    <mergeCell ref="W24:X24"/>
    <mergeCell ref="O26:P26"/>
    <mergeCell ref="O27:P27"/>
    <mergeCell ref="S27:T27"/>
    <mergeCell ref="W20:X20"/>
    <mergeCell ref="W21:X21"/>
    <mergeCell ref="W7:X7"/>
    <mergeCell ref="W8:X8"/>
    <mergeCell ref="W9:X9"/>
    <mergeCell ref="W10:X10"/>
    <mergeCell ref="W18:X18"/>
    <mergeCell ref="W12:X12"/>
    <mergeCell ref="W15:X15"/>
    <mergeCell ref="W13:X13"/>
    <mergeCell ref="W14:X14"/>
    <mergeCell ref="W16:X16"/>
    <mergeCell ref="W17:X17"/>
    <mergeCell ref="W11:X11"/>
    <mergeCell ref="W22:X22"/>
    <mergeCell ref="W23:X23"/>
    <mergeCell ref="S22:T22"/>
    <mergeCell ref="S23:T23"/>
    <mergeCell ref="S13:T13"/>
    <mergeCell ref="S3:T3"/>
    <mergeCell ref="S19:T19"/>
    <mergeCell ref="S18:T18"/>
    <mergeCell ref="B4:B16"/>
    <mergeCell ref="W1:Z1"/>
    <mergeCell ref="B1:V1"/>
    <mergeCell ref="D13:D14"/>
    <mergeCell ref="D15:D16"/>
    <mergeCell ref="S16:T16"/>
    <mergeCell ref="W5:X5"/>
    <mergeCell ref="S15:T15"/>
    <mergeCell ref="S12:T12"/>
    <mergeCell ref="S7:T7"/>
    <mergeCell ref="S6:T6"/>
    <mergeCell ref="S5:T5"/>
    <mergeCell ref="S8:T8"/>
    <mergeCell ref="W2:X2"/>
    <mergeCell ref="W3:X3"/>
    <mergeCell ref="W4:X4"/>
    <mergeCell ref="S4:T4"/>
    <mergeCell ref="S2:T2"/>
    <mergeCell ref="E30:H31"/>
    <mergeCell ref="T32:AA36"/>
    <mergeCell ref="E35:E36"/>
    <mergeCell ref="T38:AA39"/>
    <mergeCell ref="E41:E42"/>
    <mergeCell ref="E46:E47"/>
    <mergeCell ref="E50:E51"/>
    <mergeCell ref="E54:E55"/>
    <mergeCell ref="I54:J54"/>
    <mergeCell ref="L54:M54"/>
    <mergeCell ref="O54:Q54"/>
    <mergeCell ref="S54:U54"/>
    <mergeCell ref="W54:Y54"/>
    <mergeCell ref="AA54:AB54"/>
    <mergeCell ref="AA55:AB55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108普汽車科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2022-05-12T05:20:04Z</dcterms:modified>
</cp:coreProperties>
</file>